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ezam\جلسه\"/>
    </mc:Choice>
  </mc:AlternateContent>
  <bookViews>
    <workbookView xWindow="0" yWindow="0" windowWidth="20490" windowHeight="7755" activeTab="2"/>
  </bookViews>
  <sheets>
    <sheet name="قائم" sheetId="1" r:id="rId1"/>
    <sheet name="صفحه" sheetId="2" r:id="rId2"/>
    <sheet name="افقی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3" l="1"/>
  <c r="C4" i="3" s="1"/>
  <c r="E4" i="3" s="1"/>
  <c r="I5" i="3"/>
  <c r="C5" i="3" s="1"/>
  <c r="E5" i="3" s="1"/>
  <c r="B4" i="2" l="1"/>
  <c r="B5" i="2"/>
  <c r="B6" i="2"/>
  <c r="B7" i="2"/>
  <c r="B8" i="2"/>
  <c r="B9" i="2"/>
  <c r="B10" i="2"/>
  <c r="B11" i="2"/>
  <c r="B3" i="2"/>
  <c r="I3" i="1"/>
  <c r="D8" i="1"/>
  <c r="N6" i="3" l="1"/>
  <c r="N5" i="3"/>
  <c r="N4" i="3"/>
  <c r="N7" i="3"/>
  <c r="N8" i="3"/>
  <c r="N9" i="3"/>
  <c r="N10" i="3"/>
  <c r="N11" i="3"/>
  <c r="N12" i="3"/>
  <c r="M8" i="1"/>
  <c r="N8" i="1" s="1"/>
  <c r="G4" i="1" l="1"/>
  <c r="G5" i="1"/>
  <c r="G6" i="1"/>
  <c r="G7" i="1"/>
  <c r="G8" i="1"/>
  <c r="G9" i="1"/>
  <c r="G10" i="1"/>
  <c r="C4" i="2"/>
  <c r="C5" i="2"/>
  <c r="C6" i="2"/>
  <c r="C7" i="2"/>
  <c r="C8" i="2"/>
  <c r="C9" i="2"/>
  <c r="C10" i="2"/>
  <c r="C11" i="2"/>
  <c r="J5" i="3"/>
  <c r="L5" i="3" s="1"/>
  <c r="I6" i="3" l="1"/>
  <c r="I7" i="3"/>
  <c r="I8" i="3"/>
  <c r="I9" i="3"/>
  <c r="I10" i="3"/>
  <c r="I11" i="3"/>
  <c r="I12" i="3"/>
  <c r="C3" i="2"/>
  <c r="C12" i="3" l="1"/>
  <c r="J12" i="3" s="1"/>
  <c r="L12" i="3" s="1"/>
  <c r="C8" i="3"/>
  <c r="J8" i="3" s="1"/>
  <c r="L8" i="3" s="1"/>
  <c r="C11" i="3"/>
  <c r="J11" i="3" s="1"/>
  <c r="L11" i="3" s="1"/>
  <c r="C7" i="3"/>
  <c r="J7" i="3" s="1"/>
  <c r="L7" i="3" s="1"/>
  <c r="C10" i="3"/>
  <c r="J10" i="3" s="1"/>
  <c r="L10" i="3" s="1"/>
  <c r="C6" i="3"/>
  <c r="C9" i="3"/>
  <c r="J9" i="3" s="1"/>
  <c r="L9" i="3" s="1"/>
  <c r="E6" i="2"/>
  <c r="E11" i="2"/>
  <c r="D11" i="2"/>
  <c r="K5" i="3"/>
  <c r="D5" i="2"/>
  <c r="E10" i="2"/>
  <c r="E9" i="2"/>
  <c r="E7" i="2"/>
  <c r="E4" i="2"/>
  <c r="D9" i="2"/>
  <c r="D4" i="2"/>
  <c r="E5" i="2"/>
  <c r="D8" i="2"/>
  <c r="D7" i="2"/>
  <c r="E8" i="2"/>
  <c r="D6" i="2"/>
  <c r="D10" i="2"/>
  <c r="I4" i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G3" i="1"/>
  <c r="J3" i="1" s="1"/>
  <c r="D3" i="1"/>
  <c r="E6" i="3" l="1"/>
  <c r="J6" i="3"/>
  <c r="E7" i="3"/>
  <c r="E8" i="3"/>
  <c r="E9" i="3"/>
  <c r="E10" i="3"/>
  <c r="E11" i="3"/>
  <c r="E12" i="3"/>
  <c r="K12" i="3" s="1"/>
  <c r="M3" i="1"/>
  <c r="N3" i="1" s="1"/>
  <c r="J4" i="1"/>
  <c r="H3" i="1"/>
  <c r="D10" i="1"/>
  <c r="D9" i="1"/>
  <c r="H8" i="1"/>
  <c r="D7" i="1"/>
  <c r="E8" i="1" s="1"/>
  <c r="D6" i="1"/>
  <c r="D5" i="1"/>
  <c r="D4" i="1"/>
  <c r="K11" i="3" l="1"/>
  <c r="G12" i="3"/>
  <c r="F12" i="3"/>
  <c r="K7" i="3"/>
  <c r="G8" i="3"/>
  <c r="F8" i="3"/>
  <c r="L6" i="3"/>
  <c r="K6" i="3"/>
  <c r="K8" i="3"/>
  <c r="F9" i="3"/>
  <c r="G9" i="3"/>
  <c r="K10" i="3"/>
  <c r="F11" i="3"/>
  <c r="G11" i="3"/>
  <c r="K9" i="3"/>
  <c r="F10" i="3"/>
  <c r="G10" i="3"/>
  <c r="F7" i="3"/>
  <c r="F6" i="3"/>
  <c r="G6" i="3"/>
  <c r="G7" i="3"/>
  <c r="H6" i="1"/>
  <c r="M6" i="1"/>
  <c r="N6" i="1" s="1"/>
  <c r="H10" i="1"/>
  <c r="M10" i="1"/>
  <c r="N10" i="1" s="1"/>
  <c r="H7" i="1"/>
  <c r="M7" i="1"/>
  <c r="N7" i="1" s="1"/>
  <c r="M4" i="1"/>
  <c r="N4" i="1" s="1"/>
  <c r="F5" i="1"/>
  <c r="H5" i="1"/>
  <c r="M5" i="1"/>
  <c r="N5" i="1" s="1"/>
  <c r="H9" i="1"/>
  <c r="M9" i="1"/>
  <c r="N9" i="1" s="1"/>
  <c r="H4" i="1"/>
  <c r="F7" i="1"/>
  <c r="F8" i="1"/>
  <c r="F4" i="1"/>
  <c r="E5" i="1"/>
  <c r="F6" i="1"/>
  <c r="F9" i="1"/>
  <c r="E7" i="1"/>
  <c r="F10" i="1"/>
  <c r="E6" i="1"/>
  <c r="E10" i="1"/>
  <c r="E9" i="1"/>
  <c r="E4" i="1"/>
</calcChain>
</file>

<file path=xl/sharedStrings.xml><?xml version="1.0" encoding="utf-8"?>
<sst xmlns="http://schemas.openxmlformats.org/spreadsheetml/2006/main" count="87" uniqueCount="53">
  <si>
    <t>ρ(Ω.m)</t>
  </si>
  <si>
    <t>L(m)</t>
  </si>
  <si>
    <t>d(m)</t>
  </si>
  <si>
    <t>R1(Ω)</t>
  </si>
  <si>
    <t>ΔR1%</t>
  </si>
  <si>
    <t>ΔR1(Ω)</t>
  </si>
  <si>
    <t>*</t>
  </si>
  <si>
    <r>
      <t>R2</t>
    </r>
    <r>
      <rPr>
        <b/>
        <sz val="12"/>
        <color theme="1"/>
        <rFont val="Arial"/>
        <family val="2"/>
      </rPr>
      <t>_2L</t>
    </r>
    <r>
      <rPr>
        <b/>
        <sz val="14"/>
        <color theme="1"/>
        <rFont val="Arial"/>
        <family val="2"/>
      </rPr>
      <t>/R1</t>
    </r>
  </si>
  <si>
    <r>
      <t>R2</t>
    </r>
    <r>
      <rPr>
        <b/>
        <sz val="12"/>
        <color theme="1"/>
        <rFont val="Arial"/>
        <family val="2"/>
      </rPr>
      <t>_2L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Calibri"/>
        <family val="2"/>
      </rPr>
      <t>Ω</t>
    </r>
    <r>
      <rPr>
        <b/>
        <sz val="14"/>
        <color theme="1"/>
        <rFont val="Arial"/>
        <family val="2"/>
      </rPr>
      <t>)</t>
    </r>
  </si>
  <si>
    <r>
      <t>R2</t>
    </r>
    <r>
      <rPr>
        <b/>
        <sz val="12"/>
        <color theme="1"/>
        <rFont val="Arial"/>
        <family val="2"/>
      </rPr>
      <t>_L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Calibri"/>
        <family val="2"/>
      </rPr>
      <t>Ω</t>
    </r>
    <r>
      <rPr>
        <b/>
        <sz val="14"/>
        <color theme="1"/>
        <rFont val="Arial"/>
        <family val="2"/>
      </rPr>
      <t>)</t>
    </r>
  </si>
  <si>
    <t>درصد کاهش
 مقاومت</t>
  </si>
  <si>
    <t>مقومت
زمین</t>
  </si>
  <si>
    <t>قظر
الکترود</t>
  </si>
  <si>
    <t>طول
الکترود</t>
  </si>
  <si>
    <t>مقومت
مخصوص خاک</t>
  </si>
  <si>
    <t>تفاضل
مقاومت</t>
  </si>
  <si>
    <t>دو الکترود موازی
به فاصله 2L</t>
  </si>
  <si>
    <t>رابطه بین دوالکترود
و یک الکترود به درصد</t>
  </si>
  <si>
    <r>
      <t>R2</t>
    </r>
    <r>
      <rPr>
        <b/>
        <sz val="12"/>
        <color theme="1"/>
        <rFont val="Arial"/>
        <family val="2"/>
      </rPr>
      <t>_2L</t>
    </r>
    <r>
      <rPr>
        <b/>
        <sz val="14"/>
        <color theme="1"/>
        <rFont val="Arial"/>
        <family val="2"/>
      </rPr>
      <t>/R2</t>
    </r>
    <r>
      <rPr>
        <b/>
        <sz val="12"/>
        <color theme="1"/>
        <rFont val="Arial"/>
        <family val="2"/>
      </rPr>
      <t>_L</t>
    </r>
  </si>
  <si>
    <t>دو الکترود موازی
به فاصله L</t>
  </si>
  <si>
    <t>نسبت مقاومت 2L به L
به درصد</t>
  </si>
  <si>
    <t>A(m2)</t>
  </si>
  <si>
    <t>عرض یا قظر
الکترود</t>
  </si>
  <si>
    <t>W(m)</t>
  </si>
  <si>
    <t>عمق دفن</t>
  </si>
  <si>
    <t>h(m)</t>
  </si>
  <si>
    <t>سطح مقطع</t>
  </si>
  <si>
    <t>قطر</t>
  </si>
  <si>
    <t>s(mm2)</t>
  </si>
  <si>
    <t>R(mm)</t>
  </si>
  <si>
    <t>الکترود به 
شکل L</t>
  </si>
  <si>
    <t>الکترود به 
شکل ---</t>
  </si>
  <si>
    <t>`</t>
  </si>
  <si>
    <t>R2(Ω)</t>
  </si>
  <si>
    <t>درصدافزایش با
توجه به شکل</t>
  </si>
  <si>
    <t>دو الکترود به 
شکل --- موازی</t>
  </si>
  <si>
    <t>R3(Ω)</t>
  </si>
  <si>
    <t>سطح
الکترود</t>
  </si>
  <si>
    <t>s=فاصله دو
 الکترود</t>
  </si>
  <si>
    <t>λ</t>
  </si>
  <si>
    <t>n</t>
  </si>
  <si>
    <t>a</t>
  </si>
  <si>
    <t>R</t>
  </si>
  <si>
    <t>تعداد الکترودها</t>
  </si>
  <si>
    <t>ضریب از ص107 راهنمای مبحث</t>
  </si>
  <si>
    <t>ضریب از ص106 راهنمای مبحث</t>
  </si>
  <si>
    <t>n مقاومت موازی</t>
  </si>
  <si>
    <t>b</t>
  </si>
  <si>
    <t>عرض صفحه</t>
  </si>
  <si>
    <t>طول صفحه</t>
  </si>
  <si>
    <t>مقاومت
زمین</t>
  </si>
  <si>
    <t>علیرضا صارمی</t>
  </si>
  <si>
    <t>برگرفته از توضیحات
 جناب آقای دکتر شجاعیان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</si>
</sst>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8" x14ac:knownFonts="1">
    <font>
      <sz val="11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</font>
    <font>
      <sz val="11"/>
      <color theme="1"/>
      <name val="B Nazanin"/>
      <charset val="178"/>
    </font>
    <font>
      <sz val="12"/>
      <color theme="1"/>
      <name val="B Titr"/>
      <charset val="178"/>
    </font>
    <font>
      <sz val="11"/>
      <color theme="1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/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>
                <a:solidFill>
                  <a:srgbClr val="7030A0"/>
                </a:solidFill>
                <a:cs typeface="B Nazanin" panose="00000400000000000000" pitchFamily="2" charset="-78"/>
              </a:rPr>
              <a:t>مقاومت-طول</a:t>
            </a:r>
            <a:r>
              <a:rPr lang="fa-IR" baseline="0">
                <a:solidFill>
                  <a:srgbClr val="7030A0"/>
                </a:solidFill>
                <a:cs typeface="B Nazanin" panose="00000400000000000000" pitchFamily="2" charset="-78"/>
              </a:rPr>
              <a:t> الکترود</a:t>
            </a:r>
            <a:endParaRPr lang="en-US">
              <a:solidFill>
                <a:srgbClr val="7030A0"/>
              </a:solidFill>
              <a:cs typeface="B Nazanin" panose="00000400000000000000" pitchFamily="2" charset="-78"/>
            </a:endParaRPr>
          </a:p>
        </c:rich>
      </c:tx>
      <c:layout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قائم!$B$3:$B$10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xVal>
          <c:yVal>
            <c:numRef>
              <c:f>قائم!$D$3:$D$10</c:f>
              <c:numCache>
                <c:formatCode>0.0</c:formatCode>
                <c:ptCount val="8"/>
                <c:pt idx="0">
                  <c:v>166.07032160580226</c:v>
                </c:pt>
                <c:pt idx="1">
                  <c:v>94.072536289524464</c:v>
                </c:pt>
                <c:pt idx="2">
                  <c:v>67.019324703718695</c:v>
                </c:pt>
                <c:pt idx="3">
                  <c:v>52.554955888073899</c:v>
                </c:pt>
                <c:pt idx="4">
                  <c:v>43.465261215645171</c:v>
                </c:pt>
                <c:pt idx="5">
                  <c:v>37.188787514067123</c:v>
                </c:pt>
                <c:pt idx="6">
                  <c:v>32.577426057677457</c:v>
                </c:pt>
                <c:pt idx="7">
                  <c:v>29.036821815692782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396720"/>
        <c:axId val="242387704"/>
      </c:scatterChart>
      <c:valAx>
        <c:axId val="24239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242387704"/>
        <c:crosses val="autoZero"/>
        <c:crossBetween val="midCat"/>
        <c:majorUnit val="1"/>
      </c:valAx>
      <c:valAx>
        <c:axId val="242387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R(</a:t>
                </a:r>
                <a:r>
                  <a:rPr lang="el-GR"/>
                  <a:t>Ω</a:t>
                </a:r>
                <a:r>
                  <a:rPr lang="en-GB"/>
                  <a:t>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a-I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242396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صفحه!$B$3:$B$11</c:f>
              <c:numCache>
                <c:formatCode>General</c:formatCode>
                <c:ptCount val="9"/>
                <c:pt idx="0">
                  <c:v>4.0000000000000008E-2</c:v>
                </c:pt>
                <c:pt idx="1">
                  <c:v>0.09</c:v>
                </c:pt>
                <c:pt idx="2">
                  <c:v>0.16000000000000003</c:v>
                </c:pt>
                <c:pt idx="3">
                  <c:v>0.25</c:v>
                </c:pt>
                <c:pt idx="4">
                  <c:v>0.36</c:v>
                </c:pt>
                <c:pt idx="5">
                  <c:v>0.48999999999999994</c:v>
                </c:pt>
                <c:pt idx="6">
                  <c:v>0.64000000000000012</c:v>
                </c:pt>
                <c:pt idx="7">
                  <c:v>0.81</c:v>
                </c:pt>
                <c:pt idx="8">
                  <c:v>1</c:v>
                </c:pt>
              </c:numCache>
            </c:numRef>
          </c:xVal>
          <c:yVal>
            <c:numRef>
              <c:f>صفحه!$C$3:$C$11</c:f>
              <c:numCache>
                <c:formatCode>General</c:formatCode>
                <c:ptCount val="9"/>
                <c:pt idx="0">
                  <c:v>313.24910215354163</c:v>
                </c:pt>
                <c:pt idx="1">
                  <c:v>208.83273476902781</c:v>
                </c:pt>
                <c:pt idx="2">
                  <c:v>156.62455107677081</c:v>
                </c:pt>
                <c:pt idx="3">
                  <c:v>125.29964086141668</c:v>
                </c:pt>
                <c:pt idx="4">
                  <c:v>104.4163673845139</c:v>
                </c:pt>
                <c:pt idx="5">
                  <c:v>89.4997434724405</c:v>
                </c:pt>
                <c:pt idx="6">
                  <c:v>78.312275538385407</c:v>
                </c:pt>
                <c:pt idx="7">
                  <c:v>69.610911589675922</c:v>
                </c:pt>
                <c:pt idx="8">
                  <c:v>62.649820430708338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395152"/>
        <c:axId val="242388880"/>
      </c:scatterChart>
      <c:valAx>
        <c:axId val="242395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242388880"/>
        <c:crosses val="autoZero"/>
        <c:crossBetween val="midCat"/>
      </c:valAx>
      <c:valAx>
        <c:axId val="24238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242395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افقی!$B$4:$B$12</c:f>
              <c:numCache>
                <c:formatCode>General</c:formatCode>
                <c:ptCount val="9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  <c:pt idx="7">
                  <c:v>150</c:v>
                </c:pt>
                <c:pt idx="8">
                  <c:v>200</c:v>
                </c:pt>
              </c:numCache>
            </c:numRef>
          </c:xVal>
          <c:yVal>
            <c:numRef>
              <c:f>افقی!$E$4:$E$12</c:f>
              <c:numCache>
                <c:formatCode>0.0</c:formatCode>
                <c:ptCount val="9"/>
                <c:pt idx="0">
                  <c:v>8.2832388118463545</c:v>
                </c:pt>
                <c:pt idx="1">
                  <c:v>6.6190380155225244</c:v>
                </c:pt>
                <c:pt idx="2">
                  <c:v>5.4941972876062142</c:v>
                </c:pt>
                <c:pt idx="3">
                  <c:v>4.7029036630422025</c:v>
                </c:pt>
                <c:pt idx="4">
                  <c:v>4.0972038901361136</c:v>
                </c:pt>
                <c:pt idx="5">
                  <c:v>3.6118990281755901</c:v>
                </c:pt>
                <c:pt idx="6">
                  <c:v>3.2552313346767732</c:v>
                </c:pt>
                <c:pt idx="7">
                  <c:v>2.2257007351947649</c:v>
                </c:pt>
                <c:pt idx="8">
                  <c:v>1.6973185922869454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390056"/>
        <c:axId val="242391232"/>
      </c:scatterChart>
      <c:valAx>
        <c:axId val="242390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242391232"/>
        <c:crosses val="autoZero"/>
        <c:crossBetween val="midCat"/>
      </c:valAx>
      <c:valAx>
        <c:axId val="24239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242390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chart" Target="../charts/chart1.xml"/><Relationship Id="rId4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chart" Target="../charts/chart2.xml"/><Relationship Id="rId1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chart" Target="../charts/chart3.xml"/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10</xdr:row>
      <xdr:rowOff>69196</xdr:rowOff>
    </xdr:from>
    <xdr:to>
      <xdr:col>6</xdr:col>
      <xdr:colOff>583266</xdr:colOff>
      <xdr:row>24</xdr:row>
      <xdr:rowOff>257175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406213</xdr:colOff>
      <xdr:row>11</xdr:row>
      <xdr:rowOff>7284</xdr:rowOff>
    </xdr:from>
    <xdr:to>
      <xdr:col>11</xdr:col>
      <xdr:colOff>150719</xdr:colOff>
      <xdr:row>16</xdr:row>
      <xdr:rowOff>150719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6863" y="3169584"/>
          <a:ext cx="3002056" cy="1048310"/>
        </a:xfrm>
        <a:prstGeom prst="rect">
          <a:avLst/>
        </a:prstGeom>
      </xdr:spPr>
    </xdr:pic>
    <xdr:clientData/>
  </xdr:twoCellAnchor>
  <xdr:twoCellAnchor editAs="oneCell">
    <xdr:from>
      <xdr:col>7</xdr:col>
      <xdr:colOff>191621</xdr:colOff>
      <xdr:row>17</xdr:row>
      <xdr:rowOff>11766</xdr:rowOff>
    </xdr:from>
    <xdr:to>
      <xdr:col>11</xdr:col>
      <xdr:colOff>393327</xdr:colOff>
      <xdr:row>20</xdr:row>
      <xdr:rowOff>155201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2271" y="4259916"/>
          <a:ext cx="3459256" cy="1048310"/>
        </a:xfrm>
        <a:prstGeom prst="rect">
          <a:avLst/>
        </a:prstGeom>
      </xdr:spPr>
    </xdr:pic>
    <xdr:clientData/>
  </xdr:twoCellAnchor>
  <xdr:twoCellAnchor editAs="oneCell">
    <xdr:from>
      <xdr:col>10</xdr:col>
      <xdr:colOff>317182</xdr:colOff>
      <xdr:row>21</xdr:row>
      <xdr:rowOff>57150</xdr:rowOff>
    </xdr:from>
    <xdr:to>
      <xdr:col>14</xdr:col>
      <xdr:colOff>0</xdr:colOff>
      <xdr:row>24</xdr:row>
      <xdr:rowOff>219075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4257" y="5391150"/>
          <a:ext cx="1797368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32</xdr:row>
      <xdr:rowOff>0</xdr:rowOff>
    </xdr:from>
    <xdr:to>
      <xdr:col>4</xdr:col>
      <xdr:colOff>352425</xdr:colOff>
      <xdr:row>37</xdr:row>
      <xdr:rowOff>104775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6724650"/>
          <a:ext cx="1800225" cy="1009650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15</xdr:row>
      <xdr:rowOff>71437</xdr:rowOff>
    </xdr:from>
    <xdr:to>
      <xdr:col>6</xdr:col>
      <xdr:colOff>0</xdr:colOff>
      <xdr:row>30</xdr:row>
      <xdr:rowOff>100012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180975</xdr:colOff>
      <xdr:row>41</xdr:row>
      <xdr:rowOff>47625</xdr:rowOff>
    </xdr:from>
    <xdr:to>
      <xdr:col>3</xdr:col>
      <xdr:colOff>323850</xdr:colOff>
      <xdr:row>44</xdr:row>
      <xdr:rowOff>314325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8448675"/>
          <a:ext cx="2114550" cy="952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638175</xdr:colOff>
      <xdr:row>13</xdr:row>
      <xdr:rowOff>47625</xdr:rowOff>
    </xdr:from>
    <xdr:to>
      <xdr:col>12</xdr:col>
      <xdr:colOff>371475</xdr:colOff>
      <xdr:row>19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0" y="3333750"/>
          <a:ext cx="3286125" cy="1133475"/>
        </a:xfrm>
        <a:prstGeom prst="rect">
          <a:avLst/>
        </a:prstGeom>
      </xdr:spPr>
    </xdr:pic>
    <xdr:clientData/>
  </xdr:twoCellAnchor>
  <xdr:twoCellAnchor>
    <xdr:from>
      <xdr:col>0</xdr:col>
      <xdr:colOff>285751</xdr:colOff>
      <xdr:row>12</xdr:row>
      <xdr:rowOff>90487</xdr:rowOff>
    </xdr:from>
    <xdr:to>
      <xdr:col>6</xdr:col>
      <xdr:colOff>371475</xdr:colOff>
      <xdr:row>26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295275</xdr:colOff>
      <xdr:row>22</xdr:row>
      <xdr:rowOff>254429</xdr:rowOff>
    </xdr:from>
    <xdr:to>
      <xdr:col>12</xdr:col>
      <xdr:colOff>523875</xdr:colOff>
      <xdr:row>26</xdr:row>
      <xdr:rowOff>228600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5169329"/>
          <a:ext cx="1866900" cy="840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9"/>
  <sheetViews>
    <sheetView topLeftCell="A13" zoomScaleNormal="100" workbookViewId="0">
      <selection activeCell="H23" sqref="H23:I25"/>
    </sheetView>
  </sheetViews>
  <sheetFormatPr defaultRowHeight="14.25" x14ac:dyDescent="0.2"/>
  <cols>
    <col min="2" max="2" width="6.125" customWidth="1"/>
    <col min="3" max="3" width="7.875" customWidth="1"/>
    <col min="4" max="4" width="7.5" bestFit="1" customWidth="1"/>
    <col min="5" max="5" width="8.375" bestFit="1" customWidth="1"/>
    <col min="7" max="7" width="10.75" bestFit="1" customWidth="1"/>
    <col min="8" max="8" width="11" customWidth="1"/>
    <col min="9" max="9" width="9.375" customWidth="1"/>
    <col min="10" max="10" width="13.875" bestFit="1" customWidth="1"/>
    <col min="11" max="11" width="8.5" bestFit="1" customWidth="1"/>
    <col min="12" max="12" width="5.625" customWidth="1"/>
    <col min="13" max="13" width="7.25" bestFit="1" customWidth="1"/>
    <col min="14" max="14" width="6.375" customWidth="1"/>
  </cols>
  <sheetData>
    <row r="1" spans="1:14" ht="72" x14ac:dyDescent="0.2">
      <c r="A1" s="3" t="s">
        <v>14</v>
      </c>
      <c r="B1" s="3" t="s">
        <v>13</v>
      </c>
      <c r="C1" s="3" t="s">
        <v>12</v>
      </c>
      <c r="D1" s="3" t="s">
        <v>11</v>
      </c>
      <c r="E1" s="3" t="s">
        <v>10</v>
      </c>
      <c r="F1" s="3" t="s">
        <v>15</v>
      </c>
      <c r="G1" s="3" t="s">
        <v>16</v>
      </c>
      <c r="H1" s="3" t="s">
        <v>17</v>
      </c>
      <c r="I1" s="3" t="s">
        <v>19</v>
      </c>
      <c r="J1" s="3" t="s">
        <v>20</v>
      </c>
      <c r="K1" s="3" t="s">
        <v>44</v>
      </c>
      <c r="L1" s="3" t="s">
        <v>43</v>
      </c>
      <c r="M1" s="3" t="s">
        <v>45</v>
      </c>
      <c r="N1" s="3" t="s">
        <v>46</v>
      </c>
    </row>
    <row r="2" spans="1:14" ht="18.7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8</v>
      </c>
      <c r="H2" s="2" t="s">
        <v>7</v>
      </c>
      <c r="I2" s="2" t="s">
        <v>9</v>
      </c>
      <c r="J2" s="4" t="s">
        <v>18</v>
      </c>
      <c r="K2" s="2" t="s">
        <v>39</v>
      </c>
      <c r="L2" s="2" t="s">
        <v>40</v>
      </c>
      <c r="M2" s="4" t="s">
        <v>41</v>
      </c>
      <c r="N2" s="7" t="s">
        <v>42</v>
      </c>
    </row>
    <row r="3" spans="1:14" ht="18" x14ac:dyDescent="0.2">
      <c r="A3" s="1">
        <v>200</v>
      </c>
      <c r="B3" s="1">
        <v>1</v>
      </c>
      <c r="C3" s="1">
        <v>1.6E-2</v>
      </c>
      <c r="D3" s="4">
        <f>(A3/(2*3.14*B3))*(LN(8*B3/C3)-1)</f>
        <v>166.07032160580226</v>
      </c>
      <c r="E3" s="4" t="s">
        <v>6</v>
      </c>
      <c r="F3" s="4" t="s">
        <v>6</v>
      </c>
      <c r="G3" s="4">
        <f>(A3/(4*3.14*B3))*(LN(8*B3/C3)-0.5)</f>
        <v>90.996944242391578</v>
      </c>
      <c r="H3" s="4">
        <f>(G3/D3)*100</f>
        <v>54.794224134995758</v>
      </c>
      <c r="I3" s="4">
        <f>(A3/(4*3.14*B3))*(LN(8*B3/C3))</f>
        <v>98.958727681882024</v>
      </c>
      <c r="J3" s="4">
        <f>(G3/I3)*100</f>
        <v>91.954440375299868</v>
      </c>
      <c r="K3" s="14">
        <v>1</v>
      </c>
      <c r="L3" s="1">
        <v>2</v>
      </c>
      <c r="M3" s="14">
        <f>A3/(2*3.14*D3*B3)</f>
        <v>0.19176896539983029</v>
      </c>
      <c r="N3" s="4">
        <f>D3*((1+K3*M3)/L3)</f>
        <v>98.958727681882024</v>
      </c>
    </row>
    <row r="4" spans="1:14" ht="18" x14ac:dyDescent="0.2">
      <c r="A4" s="1">
        <v>200</v>
      </c>
      <c r="B4" s="1">
        <v>2</v>
      </c>
      <c r="C4" s="1">
        <v>1.6E-2</v>
      </c>
      <c r="D4" s="4">
        <f t="shared" ref="D4:D10" si="0">(A4/(2*3.14*B4))*(LN(8*B4/C4)-1)</f>
        <v>94.072536289524464</v>
      </c>
      <c r="E4" s="4">
        <f>((D3-D4)/D3)*100</f>
        <v>43.3537941157105</v>
      </c>
      <c r="F4" s="4">
        <f>D3-D4</f>
        <v>71.997785316277799</v>
      </c>
      <c r="G4" s="4">
        <f t="shared" ref="G4:G10" si="1">(A4/(4*3.14*B4))*(LN(8*B4/C4)-0.5)</f>
        <v>51.017159864507455</v>
      </c>
      <c r="H4" s="4">
        <f t="shared" ref="H4:H10" si="2">(G4/D4)*100</f>
        <v>54.23172572651103</v>
      </c>
      <c r="I4" s="4">
        <f t="shared" ref="I4:I10" si="3">(A4/(4*3.14*B4))*(LN(8*B4/C4))</f>
        <v>54.998051584252678</v>
      </c>
      <c r="J4" s="4">
        <f t="shared" ref="J4:J10" si="4">(G4/I4)*100</f>
        <v>92.761758634945807</v>
      </c>
      <c r="K4" s="14">
        <v>1.66</v>
      </c>
      <c r="L4" s="1">
        <v>3</v>
      </c>
      <c r="M4" s="14">
        <f>A4/(2*3.14*D4*B4)</f>
        <v>0.16926902906044083</v>
      </c>
      <c r="N4" s="4">
        <f>D4*((1+K4*M4)/L4)</f>
        <v>40.168552436210916</v>
      </c>
    </row>
    <row r="5" spans="1:14" ht="18" x14ac:dyDescent="0.2">
      <c r="A5" s="1">
        <v>200</v>
      </c>
      <c r="B5" s="17">
        <v>3</v>
      </c>
      <c r="C5" s="1">
        <v>1.6E-2</v>
      </c>
      <c r="D5" s="4">
        <f t="shared" si="0"/>
        <v>67.019324703718695</v>
      </c>
      <c r="E5" s="4">
        <f t="shared" ref="E5:E10" si="5">((D4-D5)/D4)*100</f>
        <v>28.757820988842951</v>
      </c>
      <c r="F5" s="4">
        <f t="shared" ref="F5:F10" si="6">D4-D5</f>
        <v>27.053211585805769</v>
      </c>
      <c r="G5" s="5">
        <f t="shared" si="1"/>
        <v>36.163590165022832</v>
      </c>
      <c r="H5" s="4">
        <f t="shared" si="2"/>
        <v>53.959944127900506</v>
      </c>
      <c r="I5" s="4">
        <f t="shared" si="3"/>
        <v>38.817517978186309</v>
      </c>
      <c r="J5" s="4">
        <f t="shared" si="4"/>
        <v>93.163066699280293</v>
      </c>
      <c r="K5" s="14">
        <v>2.15</v>
      </c>
      <c r="L5" s="1">
        <v>4</v>
      </c>
      <c r="M5" s="14">
        <f>A5/(2*3.14*D5*B5)</f>
        <v>0.15839776511602024</v>
      </c>
      <c r="N5" s="4">
        <f t="shared" ref="N5:N9" si="7">D5*((1+K5*M5)/L5)</f>
        <v>22.460775974231158</v>
      </c>
    </row>
    <row r="6" spans="1:14" ht="18" x14ac:dyDescent="0.2">
      <c r="A6" s="1">
        <v>200</v>
      </c>
      <c r="B6" s="1">
        <v>4</v>
      </c>
      <c r="C6" s="1">
        <v>1.6E-2</v>
      </c>
      <c r="D6" s="4">
        <f t="shared" si="0"/>
        <v>52.554955888073899</v>
      </c>
      <c r="E6" s="4">
        <f t="shared" si="5"/>
        <v>21.58238519947697</v>
      </c>
      <c r="F6" s="4">
        <f t="shared" si="6"/>
        <v>14.464368815644796</v>
      </c>
      <c r="G6" s="4">
        <f t="shared" si="1"/>
        <v>28.267923803909561</v>
      </c>
      <c r="H6" s="4">
        <f t="shared" si="2"/>
        <v>53.787360918181825</v>
      </c>
      <c r="I6" s="4">
        <f t="shared" si="3"/>
        <v>30.258369663782172</v>
      </c>
      <c r="J6" s="4">
        <f t="shared" si="4"/>
        <v>93.421833753802403</v>
      </c>
      <c r="K6" s="14">
        <v>2.54</v>
      </c>
      <c r="L6" s="1">
        <v>5</v>
      </c>
      <c r="M6" s="14">
        <f t="shared" ref="M6:M10" si="8">A6/(2*3.14*D6*B6)</f>
        <v>0.1514944367272732</v>
      </c>
      <c r="N6" s="4">
        <f t="shared" si="7"/>
        <v>14.555577164875926</v>
      </c>
    </row>
    <row r="7" spans="1:14" ht="18" x14ac:dyDescent="0.2">
      <c r="A7" s="1">
        <v>200</v>
      </c>
      <c r="B7" s="1">
        <v>5</v>
      </c>
      <c r="C7" s="1">
        <v>1.6E-2</v>
      </c>
      <c r="D7" s="4">
        <f t="shared" si="0"/>
        <v>43.465261215645171</v>
      </c>
      <c r="E7" s="4">
        <f t="shared" si="5"/>
        <v>17.295599470746428</v>
      </c>
      <c r="F7" s="4">
        <f t="shared" si="6"/>
        <v>9.0896946724287275</v>
      </c>
      <c r="G7" s="4">
        <f t="shared" si="1"/>
        <v>23.324987295720675</v>
      </c>
      <c r="H7" s="4">
        <f t="shared" si="2"/>
        <v>53.663515744212134</v>
      </c>
      <c r="I7" s="4">
        <f t="shared" si="3"/>
        <v>24.91734398361876</v>
      </c>
      <c r="J7" s="4">
        <f t="shared" si="4"/>
        <v>93.609444534116733</v>
      </c>
      <c r="K7" s="14">
        <v>2.87</v>
      </c>
      <c r="L7" s="1">
        <v>6</v>
      </c>
      <c r="M7" s="14">
        <f t="shared" si="8"/>
        <v>0.14654062976848514</v>
      </c>
      <c r="N7" s="4">
        <f t="shared" si="7"/>
        <v>10.290919332119206</v>
      </c>
    </row>
    <row r="8" spans="1:14" ht="18" x14ac:dyDescent="0.2">
      <c r="A8" s="1">
        <v>200</v>
      </c>
      <c r="B8" s="18">
        <v>6</v>
      </c>
      <c r="C8" s="1">
        <v>1.6E-2</v>
      </c>
      <c r="D8" s="19">
        <f>(A8/(2*3.14*B8))*(LN(8*B8/C8)-1)</f>
        <v>37.188787514067123</v>
      </c>
      <c r="E8" s="4">
        <f>((D7-D8)/D7)*100</f>
        <v>14.440207020586945</v>
      </c>
      <c r="F8" s="4">
        <f t="shared" si="6"/>
        <v>6.2764737015780483</v>
      </c>
      <c r="G8" s="4">
        <f t="shared" si="1"/>
        <v>19.9213576636153</v>
      </c>
      <c r="H8" s="4">
        <f t="shared" si="2"/>
        <v>53.568182764979355</v>
      </c>
      <c r="I8" s="4">
        <f t="shared" si="3"/>
        <v>21.248321570197042</v>
      </c>
      <c r="J8" s="4">
        <f t="shared" si="4"/>
        <v>93.754970705813562</v>
      </c>
      <c r="K8" s="14">
        <v>3.15</v>
      </c>
      <c r="L8" s="1">
        <v>7</v>
      </c>
      <c r="M8" s="14">
        <f t="shared" si="8"/>
        <v>0.14272731059917457</v>
      </c>
      <c r="N8" s="4">
        <f t="shared" si="7"/>
        <v>7.7012189624281504</v>
      </c>
    </row>
    <row r="9" spans="1:14" ht="18" x14ac:dyDescent="0.2">
      <c r="A9" s="1">
        <v>200</v>
      </c>
      <c r="B9" s="1">
        <v>7</v>
      </c>
      <c r="C9" s="1">
        <v>1.6E-2</v>
      </c>
      <c r="D9" s="4">
        <f t="shared" si="0"/>
        <v>32.577426057677457</v>
      </c>
      <c r="E9" s="4">
        <f t="shared" si="5"/>
        <v>12.399870403533217</v>
      </c>
      <c r="F9" s="4">
        <f t="shared" si="6"/>
        <v>4.6113614563896661</v>
      </c>
      <c r="G9" s="4">
        <f t="shared" si="1"/>
        <v>17.426110663051649</v>
      </c>
      <c r="H9" s="4">
        <f t="shared" si="2"/>
        <v>53.491367403303101</v>
      </c>
      <c r="I9" s="4">
        <f t="shared" si="3"/>
        <v>18.563508297264569</v>
      </c>
      <c r="J9" s="4">
        <f t="shared" si="4"/>
        <v>93.87293815371892</v>
      </c>
      <c r="K9" s="14">
        <v>3.39</v>
      </c>
      <c r="L9" s="1">
        <v>8</v>
      </c>
      <c r="M9" s="14">
        <f t="shared" si="8"/>
        <v>0.139654696132124</v>
      </c>
      <c r="N9" s="4">
        <f t="shared" si="7"/>
        <v>6.0000672472005832</v>
      </c>
    </row>
    <row r="10" spans="1:14" ht="18" x14ac:dyDescent="0.2">
      <c r="A10" s="1">
        <v>200</v>
      </c>
      <c r="B10" s="1">
        <v>8</v>
      </c>
      <c r="C10" s="1">
        <v>1.6E-2</v>
      </c>
      <c r="D10" s="4">
        <f t="shared" si="0"/>
        <v>29.036821815692782</v>
      </c>
      <c r="E10" s="4">
        <f t="shared" si="5"/>
        <v>10.868274969655765</v>
      </c>
      <c r="F10" s="4">
        <f t="shared" si="6"/>
        <v>3.5406042419846742</v>
      </c>
      <c r="G10" s="4">
        <f t="shared" si="1"/>
        <v>15.513633837782697</v>
      </c>
      <c r="H10" s="4">
        <f t="shared" si="2"/>
        <v>53.427451310798915</v>
      </c>
      <c r="I10" s="4">
        <f t="shared" si="3"/>
        <v>16.508856767719003</v>
      </c>
      <c r="J10" s="4">
        <f t="shared" si="4"/>
        <v>93.971581776138862</v>
      </c>
      <c r="K10" s="14">
        <v>3.61</v>
      </c>
      <c r="L10" s="1">
        <v>9</v>
      </c>
      <c r="M10" s="14">
        <f t="shared" si="8"/>
        <v>0.13709805243195633</v>
      </c>
      <c r="N10" s="4">
        <f>D10*((1+K10*M10)/L10)</f>
        <v>4.8230934359970039</v>
      </c>
    </row>
    <row r="19" spans="8:13" ht="42.75" x14ac:dyDescent="0.2">
      <c r="M19" s="10" t="s">
        <v>38</v>
      </c>
    </row>
    <row r="23" spans="8:13" ht="22.5" customHeight="1" x14ac:dyDescent="0.2">
      <c r="H23" s="28" t="s">
        <v>52</v>
      </c>
      <c r="I23" s="29"/>
    </row>
    <row r="24" spans="8:13" x14ac:dyDescent="0.2">
      <c r="H24" s="29"/>
      <c r="I24" s="29"/>
    </row>
    <row r="25" spans="8:13" ht="25.5" x14ac:dyDescent="0.2">
      <c r="H25" s="29"/>
      <c r="I25" s="29"/>
      <c r="J25" s="21" t="s">
        <v>51</v>
      </c>
    </row>
    <row r="26" spans="8:13" ht="25.5" x14ac:dyDescent="0.2">
      <c r="K26" s="21"/>
    </row>
    <row r="28" spans="8:13" ht="22.5" x14ac:dyDescent="0.6">
      <c r="I28" s="25"/>
      <c r="J28" s="25"/>
      <c r="K28" s="25"/>
      <c r="L28" s="25"/>
      <c r="M28" s="25"/>
    </row>
    <row r="29" spans="8:13" ht="25.5" x14ac:dyDescent="0.2">
      <c r="I29" s="21"/>
      <c r="J29" s="21"/>
      <c r="K29" s="21"/>
      <c r="L29" s="21"/>
      <c r="M29" s="21"/>
    </row>
  </sheetData>
  <mergeCells count="1">
    <mergeCell ref="H23:I25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45"/>
  <sheetViews>
    <sheetView topLeftCell="A28" zoomScaleNormal="100" workbookViewId="0">
      <selection activeCell="E39" sqref="E39:G42"/>
    </sheetView>
  </sheetViews>
  <sheetFormatPr defaultRowHeight="14.25" x14ac:dyDescent="0.2"/>
  <cols>
    <col min="1" max="1" width="8.75" bestFit="1" customWidth="1"/>
    <col min="2" max="2" width="7.75" bestFit="1" customWidth="1"/>
    <col min="3" max="5" width="9.375" bestFit="1" customWidth="1"/>
    <col min="6" max="6" width="9.25" customWidth="1"/>
  </cols>
  <sheetData>
    <row r="1" spans="1:7" ht="54" x14ac:dyDescent="0.2">
      <c r="A1" s="3" t="s">
        <v>14</v>
      </c>
      <c r="B1" s="3" t="s">
        <v>37</v>
      </c>
      <c r="C1" s="3" t="s">
        <v>11</v>
      </c>
      <c r="D1" s="3" t="s">
        <v>10</v>
      </c>
      <c r="E1" s="3" t="s">
        <v>15</v>
      </c>
      <c r="F1" s="3" t="s">
        <v>48</v>
      </c>
      <c r="G1" s="3" t="s">
        <v>49</v>
      </c>
    </row>
    <row r="2" spans="1:7" ht="18" x14ac:dyDescent="0.2">
      <c r="A2" s="2" t="s">
        <v>0</v>
      </c>
      <c r="B2" s="2" t="s">
        <v>21</v>
      </c>
      <c r="C2" s="2" t="s">
        <v>3</v>
      </c>
      <c r="D2" s="2" t="s">
        <v>4</v>
      </c>
      <c r="E2" s="2" t="s">
        <v>5</v>
      </c>
      <c r="F2" s="2" t="s">
        <v>41</v>
      </c>
      <c r="G2" s="2" t="s">
        <v>47</v>
      </c>
    </row>
    <row r="3" spans="1:7" ht="18" x14ac:dyDescent="0.2">
      <c r="A3" s="15">
        <v>200</v>
      </c>
      <c r="B3" s="15">
        <f>F3*G3</f>
        <v>4.0000000000000008E-2</v>
      </c>
      <c r="C3" s="15">
        <f>(A3/4)*((3.14/(2*B3))^0.5)</f>
        <v>313.24910215354163</v>
      </c>
      <c r="D3" s="15" t="s">
        <v>6</v>
      </c>
      <c r="E3" s="15" t="s">
        <v>6</v>
      </c>
      <c r="F3" s="15">
        <v>0.2</v>
      </c>
      <c r="G3" s="15">
        <v>0.2</v>
      </c>
    </row>
    <row r="4" spans="1:7" ht="18" x14ac:dyDescent="0.2">
      <c r="A4" s="15">
        <v>200</v>
      </c>
      <c r="B4" s="15">
        <f t="shared" ref="B4:B11" si="0">F4*G4</f>
        <v>0.09</v>
      </c>
      <c r="C4" s="15">
        <f t="shared" ref="C4:C11" si="1">(A4/4)*((3.14/(2*B4))^0.5)</f>
        <v>208.83273476902781</v>
      </c>
      <c r="D4" s="15">
        <f>((C3-C4)/C3)*100</f>
        <v>33.333333333333314</v>
      </c>
      <c r="E4" s="15">
        <f>C3-C4</f>
        <v>104.41636738451382</v>
      </c>
      <c r="F4" s="15">
        <v>0.3</v>
      </c>
      <c r="G4" s="15">
        <v>0.3</v>
      </c>
    </row>
    <row r="5" spans="1:7" ht="18" x14ac:dyDescent="0.2">
      <c r="A5" s="15">
        <v>200</v>
      </c>
      <c r="B5" s="15">
        <f t="shared" si="0"/>
        <v>0.16000000000000003</v>
      </c>
      <c r="C5" s="15">
        <f t="shared" si="1"/>
        <v>156.62455107677081</v>
      </c>
      <c r="D5" s="15">
        <f t="shared" ref="D5:D11" si="2">((C4-C5)/C4)*100</f>
        <v>25.000000000000021</v>
      </c>
      <c r="E5" s="15">
        <f t="shared" ref="E5:E11" si="3">C4-C5</f>
        <v>52.208183692256995</v>
      </c>
      <c r="F5" s="15">
        <v>0.4</v>
      </c>
      <c r="G5" s="15">
        <v>0.4</v>
      </c>
    </row>
    <row r="6" spans="1:7" ht="18" x14ac:dyDescent="0.2">
      <c r="A6" s="15">
        <v>200</v>
      </c>
      <c r="B6" s="15">
        <f t="shared" si="0"/>
        <v>0.25</v>
      </c>
      <c r="C6" s="16">
        <f t="shared" si="1"/>
        <v>125.29964086141668</v>
      </c>
      <c r="D6" s="15">
        <f t="shared" si="2"/>
        <v>19.999999999999986</v>
      </c>
      <c r="E6" s="15">
        <f t="shared" si="3"/>
        <v>31.324910215354137</v>
      </c>
      <c r="F6" s="16">
        <v>0.5</v>
      </c>
      <c r="G6" s="16">
        <v>0.5</v>
      </c>
    </row>
    <row r="7" spans="1:7" ht="18" x14ac:dyDescent="0.2">
      <c r="A7" s="15">
        <v>200</v>
      </c>
      <c r="B7" s="15">
        <f t="shared" si="0"/>
        <v>0.36</v>
      </c>
      <c r="C7" s="15">
        <f t="shared" si="1"/>
        <v>104.4163673845139</v>
      </c>
      <c r="D7" s="15">
        <f t="shared" si="2"/>
        <v>16.666666666666661</v>
      </c>
      <c r="E7" s="15">
        <f t="shared" si="3"/>
        <v>20.883273476902772</v>
      </c>
      <c r="F7" s="15">
        <v>0.6</v>
      </c>
      <c r="G7" s="15">
        <v>0.6</v>
      </c>
    </row>
    <row r="8" spans="1:7" ht="18" x14ac:dyDescent="0.2">
      <c r="A8" s="15">
        <v>200</v>
      </c>
      <c r="B8" s="15">
        <f t="shared" si="0"/>
        <v>0.48999999999999994</v>
      </c>
      <c r="C8" s="15">
        <f t="shared" si="1"/>
        <v>89.4997434724405</v>
      </c>
      <c r="D8" s="15">
        <f t="shared" si="2"/>
        <v>14.285714285714276</v>
      </c>
      <c r="E8" s="15">
        <f t="shared" si="3"/>
        <v>14.916623912073405</v>
      </c>
      <c r="F8" s="15">
        <v>0.7</v>
      </c>
      <c r="G8" s="15">
        <v>0.7</v>
      </c>
    </row>
    <row r="9" spans="1:7" ht="18" x14ac:dyDescent="0.2">
      <c r="A9" s="15">
        <v>200</v>
      </c>
      <c r="B9" s="15">
        <f t="shared" si="0"/>
        <v>0.64000000000000012</v>
      </c>
      <c r="C9" s="15">
        <f t="shared" si="1"/>
        <v>78.312275538385407</v>
      </c>
      <c r="D9" s="15">
        <f t="shared" si="2"/>
        <v>12.500000000000034</v>
      </c>
      <c r="E9" s="15">
        <f t="shared" si="3"/>
        <v>11.187467934055093</v>
      </c>
      <c r="F9" s="15">
        <v>0.8</v>
      </c>
      <c r="G9" s="15">
        <v>0.8</v>
      </c>
    </row>
    <row r="10" spans="1:7" ht="18" x14ac:dyDescent="0.2">
      <c r="A10" s="15">
        <v>200</v>
      </c>
      <c r="B10" s="15">
        <f t="shared" si="0"/>
        <v>0.81</v>
      </c>
      <c r="C10" s="15">
        <f t="shared" si="1"/>
        <v>69.610911589675922</v>
      </c>
      <c r="D10" s="15">
        <f t="shared" si="2"/>
        <v>11.111111111111105</v>
      </c>
      <c r="E10" s="15">
        <f t="shared" si="3"/>
        <v>8.7013639487094849</v>
      </c>
      <c r="F10" s="15">
        <v>0.9</v>
      </c>
      <c r="G10" s="15">
        <v>0.9</v>
      </c>
    </row>
    <row r="11" spans="1:7" ht="18" x14ac:dyDescent="0.2">
      <c r="A11" s="15">
        <v>200</v>
      </c>
      <c r="B11" s="15">
        <f t="shared" si="0"/>
        <v>1</v>
      </c>
      <c r="C11" s="15">
        <f t="shared" si="1"/>
        <v>62.649820430708338</v>
      </c>
      <c r="D11" s="15">
        <f t="shared" si="2"/>
        <v>9.9999999999999876</v>
      </c>
      <c r="E11" s="15">
        <f t="shared" si="3"/>
        <v>6.9610911589675837</v>
      </c>
      <c r="F11" s="15">
        <v>1</v>
      </c>
      <c r="G11" s="15">
        <v>1</v>
      </c>
    </row>
    <row r="39" spans="3:8" ht="14.25" customHeight="1" x14ac:dyDescent="0.2">
      <c r="E39" s="28" t="s">
        <v>52</v>
      </c>
      <c r="F39" s="28"/>
      <c r="G39" s="28"/>
    </row>
    <row r="40" spans="3:8" ht="14.25" customHeight="1" x14ac:dyDescent="0.2">
      <c r="E40" s="28"/>
      <c r="F40" s="28"/>
      <c r="G40" s="28"/>
    </row>
    <row r="41" spans="3:8" ht="14.25" customHeight="1" x14ac:dyDescent="0.2">
      <c r="E41" s="28"/>
      <c r="F41" s="28"/>
      <c r="G41" s="28"/>
    </row>
    <row r="42" spans="3:8" x14ac:dyDescent="0.2">
      <c r="E42" s="28"/>
      <c r="F42" s="28"/>
      <c r="G42" s="28"/>
    </row>
    <row r="44" spans="3:8" ht="25.5" x14ac:dyDescent="0.2">
      <c r="G44" s="21"/>
    </row>
    <row r="45" spans="3:8" ht="25.5" x14ac:dyDescent="0.2">
      <c r="C45" s="21"/>
      <c r="D45" s="21"/>
      <c r="E45" s="22" t="s">
        <v>51</v>
      </c>
      <c r="F45" s="22"/>
      <c r="G45" s="21"/>
      <c r="H45" s="21"/>
    </row>
  </sheetData>
  <mergeCells count="2">
    <mergeCell ref="E39:G42"/>
    <mergeCell ref="E45:F4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43"/>
  <sheetViews>
    <sheetView tabSelected="1" topLeftCell="A10" workbookViewId="0">
      <selection activeCell="P27" sqref="P27"/>
    </sheetView>
  </sheetViews>
  <sheetFormatPr defaultRowHeight="14.25" x14ac:dyDescent="0.2"/>
  <cols>
    <col min="1" max="1" width="10.125" customWidth="1"/>
    <col min="2" max="2" width="6.25" bestFit="1" customWidth="1"/>
    <col min="3" max="3" width="8.625" bestFit="1" customWidth="1"/>
    <col min="4" max="4" width="6.25" bestFit="1" customWidth="1"/>
    <col min="5" max="5" width="7.625" bestFit="1" customWidth="1"/>
    <col min="6" max="6" width="8" bestFit="1" customWidth="1"/>
    <col min="7" max="7" width="9.25" bestFit="1" customWidth="1"/>
    <col min="9" max="9" width="8.5" bestFit="1" customWidth="1"/>
    <col min="10" max="10" width="7.625" bestFit="1" customWidth="1"/>
    <col min="11" max="11" width="9.75" bestFit="1" customWidth="1"/>
    <col min="12" max="12" width="11.75" bestFit="1" customWidth="1"/>
    <col min="13" max="13" width="8.625" bestFit="1" customWidth="1"/>
    <col min="14" max="14" width="7.625" bestFit="1" customWidth="1"/>
  </cols>
  <sheetData>
    <row r="1" spans="1:14" ht="28.5" x14ac:dyDescent="0.2">
      <c r="A1" s="23" t="s">
        <v>14</v>
      </c>
      <c r="B1" s="23" t="s">
        <v>13</v>
      </c>
      <c r="C1" s="23" t="s">
        <v>22</v>
      </c>
      <c r="D1" s="23" t="s">
        <v>24</v>
      </c>
      <c r="E1" s="20" t="s">
        <v>30</v>
      </c>
      <c r="F1" s="23" t="s">
        <v>10</v>
      </c>
      <c r="G1" s="23" t="s">
        <v>15</v>
      </c>
      <c r="H1" s="23" t="s">
        <v>26</v>
      </c>
      <c r="I1" s="23" t="s">
        <v>27</v>
      </c>
      <c r="J1" s="20" t="s">
        <v>31</v>
      </c>
      <c r="K1" s="23" t="s">
        <v>34</v>
      </c>
      <c r="L1" s="20" t="s">
        <v>35</v>
      </c>
      <c r="M1" s="23" t="s">
        <v>22</v>
      </c>
      <c r="N1" s="20" t="s">
        <v>30</v>
      </c>
    </row>
    <row r="2" spans="1:14" ht="36" x14ac:dyDescent="0.2">
      <c r="A2" s="24"/>
      <c r="B2" s="24"/>
      <c r="C2" s="24"/>
      <c r="D2" s="24"/>
      <c r="E2" s="6" t="s">
        <v>11</v>
      </c>
      <c r="F2" s="24"/>
      <c r="G2" s="24"/>
      <c r="H2" s="24"/>
      <c r="I2" s="24"/>
      <c r="J2" s="6" t="s">
        <v>11</v>
      </c>
      <c r="K2" s="24"/>
      <c r="L2" s="6" t="s">
        <v>11</v>
      </c>
      <c r="M2" s="24"/>
      <c r="N2" s="6" t="s">
        <v>50</v>
      </c>
    </row>
    <row r="3" spans="1:14" ht="18" x14ac:dyDescent="0.2">
      <c r="A3" s="2" t="s">
        <v>0</v>
      </c>
      <c r="B3" s="2" t="s">
        <v>1</v>
      </c>
      <c r="C3" s="2" t="s">
        <v>23</v>
      </c>
      <c r="D3" s="2" t="s">
        <v>25</v>
      </c>
      <c r="E3" s="2" t="s">
        <v>3</v>
      </c>
      <c r="F3" s="2" t="s">
        <v>4</v>
      </c>
      <c r="G3" s="2" t="s">
        <v>5</v>
      </c>
      <c r="H3" s="7" t="s">
        <v>28</v>
      </c>
      <c r="I3" s="7" t="s">
        <v>29</v>
      </c>
      <c r="J3" s="11" t="s">
        <v>33</v>
      </c>
      <c r="K3" s="13" t="s">
        <v>32</v>
      </c>
      <c r="L3" s="2" t="s">
        <v>36</v>
      </c>
      <c r="M3" s="2" t="s">
        <v>23</v>
      </c>
      <c r="N3" s="2" t="s">
        <v>3</v>
      </c>
    </row>
    <row r="4" spans="1:14" ht="18" x14ac:dyDescent="0.2">
      <c r="A4" s="2">
        <v>200</v>
      </c>
      <c r="B4" s="2">
        <v>40</v>
      </c>
      <c r="C4" s="9">
        <f>I4/1000</f>
        <v>3.569153051241248E-3</v>
      </c>
      <c r="D4" s="1">
        <v>1</v>
      </c>
      <c r="E4" s="4">
        <f>(A4/(2*3.14*B4))*(LN(8*B4/C4)-1)</f>
        <v>8.2832388118463545</v>
      </c>
      <c r="F4" s="2"/>
      <c r="G4" s="2"/>
      <c r="H4" s="4">
        <v>10</v>
      </c>
      <c r="I4" s="4">
        <f>(2*((H4/3.14)^0.5))</f>
        <v>3.5691530512412482</v>
      </c>
      <c r="J4" s="11"/>
      <c r="K4" s="13"/>
      <c r="L4" s="2"/>
      <c r="M4" s="9">
        <v>8.0000000000000002E-3</v>
      </c>
      <c r="N4" s="4">
        <f>(A4/(4*3.14*B4))*(LOG(((2*B4^2)/(M4*D4))+0.9))</f>
        <v>2.2301198122967545</v>
      </c>
    </row>
    <row r="5" spans="1:14" ht="18" x14ac:dyDescent="0.2">
      <c r="A5" s="2">
        <v>200</v>
      </c>
      <c r="B5" s="1">
        <v>50</v>
      </c>
      <c r="C5" s="9">
        <f t="shared" ref="C5:C12" si="0">I5/1000</f>
        <v>4.5146611838648024E-3</v>
      </c>
      <c r="D5" s="1">
        <v>1</v>
      </c>
      <c r="E5" s="4">
        <f>(A5/(2*3.14*B5))*(LN(8*B5/C5)-1)</f>
        <v>6.6190380155225244</v>
      </c>
      <c r="F5" s="4" t="s">
        <v>6</v>
      </c>
      <c r="G5" s="4" t="s">
        <v>6</v>
      </c>
      <c r="H5" s="4">
        <v>16</v>
      </c>
      <c r="I5" s="4">
        <f>(2*((H5/3.14)^0.5))</f>
        <v>4.5146611838648028</v>
      </c>
      <c r="J5" s="12">
        <f>(A5/(6.28*B5))*(LN((2*B5^2)/(C5*D5)-1.3))</f>
        <v>8.8647243024624345</v>
      </c>
      <c r="K5" s="12">
        <f>((J5-E5)/J5)*100</f>
        <v>25.332838454052155</v>
      </c>
      <c r="L5" s="4">
        <f>(0.5+(0.78*((2*B5/B5)^-0.307)))*J5</f>
        <v>10.021484638144059</v>
      </c>
      <c r="M5" s="9">
        <v>8.0000000000000002E-3</v>
      </c>
      <c r="N5" s="4">
        <f>(A5/(4*3.14*B5))*(LOG(((2*B5^2)/(M5*D5))+0.9))</f>
        <v>1.8458218607412988</v>
      </c>
    </row>
    <row r="6" spans="1:14" ht="18" x14ac:dyDescent="0.2">
      <c r="A6" s="2">
        <v>200</v>
      </c>
      <c r="B6" s="1">
        <v>60</v>
      </c>
      <c r="C6" s="9">
        <f t="shared" si="0"/>
        <v>5.6433264798310036E-3</v>
      </c>
      <c r="D6" s="1">
        <v>1</v>
      </c>
      <c r="E6" s="4">
        <f>(A6/(2*3.14*B6))*(LN(8*B6/C6)-1)</f>
        <v>5.4941972876062142</v>
      </c>
      <c r="F6" s="4">
        <f>((E5-E6)/E5)*100</f>
        <v>16.994021265301832</v>
      </c>
      <c r="G6" s="4">
        <f>E5-E6</f>
        <v>1.1248407279163102</v>
      </c>
      <c r="H6" s="4">
        <v>25</v>
      </c>
      <c r="I6" s="4">
        <f t="shared" ref="I6:I12" si="1">(2*((H6/3.14)^0.5))</f>
        <v>5.6433264798310034</v>
      </c>
      <c r="J6" s="12">
        <f t="shared" ref="J6:J12" si="2">(A6/(6.28*B6))*(LN((2*B6^2)/(C6*D6)-1.3))</f>
        <v>7.4623762590328298</v>
      </c>
      <c r="K6" s="12">
        <f t="shared" ref="K6:K12" si="3">((J6-E6)/J6)*100</f>
        <v>26.374694910943873</v>
      </c>
      <c r="L6" s="4">
        <f t="shared" ref="L6:L12" si="4">(0.5+(0.78*((2*B6/B6)^-0.307)))*J6</f>
        <v>8.4361438091396685</v>
      </c>
      <c r="M6" s="9">
        <v>8.0000000000000002E-3</v>
      </c>
      <c r="N6" s="4">
        <f>(A6/(4*3.14*B6))*(LOG(((2*B6^2)/(M6*D6))+0.9))</f>
        <v>1.5802130954706979</v>
      </c>
    </row>
    <row r="7" spans="1:14" ht="18" x14ac:dyDescent="0.2">
      <c r="A7" s="2">
        <v>200</v>
      </c>
      <c r="B7" s="1">
        <v>70</v>
      </c>
      <c r="C7" s="9">
        <f t="shared" si="0"/>
        <v>6.6772739393517848E-3</v>
      </c>
      <c r="D7" s="1">
        <v>1</v>
      </c>
      <c r="E7" s="4">
        <f t="shared" ref="E7:E12" si="5">(A7/(2*3.14*B7))*(LN(8*B7/C7)-1)</f>
        <v>4.7029036630422025</v>
      </c>
      <c r="F7" s="4">
        <f t="shared" ref="F7:F12" si="6">((E6-E7)/E6)*100</f>
        <v>14.402351847630376</v>
      </c>
      <c r="G7" s="4">
        <f t="shared" ref="G7:G12" si="7">E6-E7</f>
        <v>0.79129362456401164</v>
      </c>
      <c r="H7" s="4">
        <v>35</v>
      </c>
      <c r="I7" s="4">
        <f t="shared" si="1"/>
        <v>6.6772739393517844</v>
      </c>
      <c r="J7" s="12">
        <f t="shared" si="2"/>
        <v>6.4600465179868092</v>
      </c>
      <c r="K7" s="12">
        <f t="shared" si="3"/>
        <v>27.200157925367353</v>
      </c>
      <c r="L7" s="4">
        <f t="shared" si="4"/>
        <v>7.3030197818693159</v>
      </c>
      <c r="M7" s="9">
        <v>8.0000000000000002E-3</v>
      </c>
      <c r="N7" s="4">
        <f t="shared" ref="N7:N12" si="8">(A7/(4*3.14*B7))*(LOG(((2*B7^2)/(M7*D7))+0.9))</f>
        <v>1.3849263893935237</v>
      </c>
    </row>
    <row r="8" spans="1:14" ht="18" x14ac:dyDescent="0.2">
      <c r="A8" s="2">
        <v>200</v>
      </c>
      <c r="B8" s="1">
        <v>80</v>
      </c>
      <c r="C8" s="9">
        <f t="shared" si="0"/>
        <v>7.9808688446762217E-3</v>
      </c>
      <c r="D8" s="1">
        <v>1</v>
      </c>
      <c r="E8" s="4">
        <f t="shared" si="5"/>
        <v>4.0972038901361136</v>
      </c>
      <c r="F8" s="4">
        <f t="shared" si="6"/>
        <v>12.879272387950113</v>
      </c>
      <c r="G8" s="4">
        <f t="shared" si="7"/>
        <v>0.6056997729060889</v>
      </c>
      <c r="H8" s="4">
        <v>50</v>
      </c>
      <c r="I8" s="4">
        <f t="shared" si="1"/>
        <v>7.9808688446762215</v>
      </c>
      <c r="J8" s="12">
        <f t="shared" si="2"/>
        <v>5.6878613196730043</v>
      </c>
      <c r="K8" s="12">
        <f t="shared" si="3"/>
        <v>27.965826523146276</v>
      </c>
      <c r="L8" s="4">
        <f t="shared" si="4"/>
        <v>6.4300719226161585</v>
      </c>
      <c r="M8" s="9">
        <v>8.0000000000000002E-3</v>
      </c>
      <c r="N8" s="4">
        <f t="shared" si="8"/>
        <v>1.2348965419877591</v>
      </c>
    </row>
    <row r="9" spans="1:14" ht="18" x14ac:dyDescent="0.2">
      <c r="A9" s="2">
        <v>200</v>
      </c>
      <c r="B9" s="1">
        <v>90</v>
      </c>
      <c r="C9" s="9">
        <f t="shared" si="0"/>
        <v>9.7745281867661193E-3</v>
      </c>
      <c r="D9" s="1">
        <v>1</v>
      </c>
      <c r="E9" s="4">
        <f t="shared" si="5"/>
        <v>3.6118990281755901</v>
      </c>
      <c r="F9" s="4">
        <f t="shared" si="6"/>
        <v>11.844781831064823</v>
      </c>
      <c r="G9" s="4">
        <f t="shared" si="7"/>
        <v>0.48530486196052358</v>
      </c>
      <c r="H9" s="4">
        <v>75</v>
      </c>
      <c r="I9" s="4">
        <f t="shared" si="1"/>
        <v>9.7745281867661191</v>
      </c>
      <c r="J9" s="12">
        <f t="shared" si="2"/>
        <v>5.0674951091502356</v>
      </c>
      <c r="K9" s="12">
        <f t="shared" si="3"/>
        <v>28.72417337603969</v>
      </c>
      <c r="L9" s="4">
        <f t="shared" si="4"/>
        <v>5.7287539530262164</v>
      </c>
      <c r="M9" s="9">
        <v>8.0000000000000002E-3</v>
      </c>
      <c r="N9" s="4">
        <f t="shared" si="8"/>
        <v>1.1157864863004978</v>
      </c>
    </row>
    <row r="10" spans="1:14" ht="18" x14ac:dyDescent="0.2">
      <c r="A10" s="2">
        <v>200</v>
      </c>
      <c r="B10" s="1">
        <v>100</v>
      </c>
      <c r="C10" s="9">
        <f t="shared" si="0"/>
        <v>1.0707459153723745E-2</v>
      </c>
      <c r="D10" s="1">
        <v>1</v>
      </c>
      <c r="E10" s="8">
        <f t="shared" si="5"/>
        <v>3.2552313346767732</v>
      </c>
      <c r="F10" s="4">
        <f t="shared" si="6"/>
        <v>9.8747969064620751</v>
      </c>
      <c r="G10" s="4">
        <f t="shared" si="7"/>
        <v>0.35666769349881688</v>
      </c>
      <c r="H10" s="4">
        <v>90</v>
      </c>
      <c r="I10" s="4">
        <f t="shared" si="1"/>
        <v>10.707459153723745</v>
      </c>
      <c r="J10" s="12">
        <f t="shared" si="2"/>
        <v>4.59882214005356</v>
      </c>
      <c r="K10" s="12">
        <f t="shared" si="3"/>
        <v>29.215976710096008</v>
      </c>
      <c r="L10" s="4">
        <f t="shared" si="4"/>
        <v>5.1989237180564691</v>
      </c>
      <c r="M10" s="9">
        <v>8.0000000000000002E-3</v>
      </c>
      <c r="N10" s="4">
        <f t="shared" si="8"/>
        <v>1.0187802810538251</v>
      </c>
    </row>
    <row r="11" spans="1:14" ht="18" x14ac:dyDescent="0.2">
      <c r="A11" s="2">
        <v>200</v>
      </c>
      <c r="B11" s="1">
        <v>150</v>
      </c>
      <c r="C11" s="9">
        <f t="shared" si="0"/>
        <v>1.2363908849478654E-2</v>
      </c>
      <c r="D11" s="1">
        <v>1</v>
      </c>
      <c r="E11" s="4">
        <f t="shared" si="5"/>
        <v>2.2257007351947649</v>
      </c>
      <c r="F11" s="4">
        <f t="shared" si="6"/>
        <v>31.626956539610575</v>
      </c>
      <c r="G11" s="4">
        <f t="shared" si="7"/>
        <v>1.0295305994820083</v>
      </c>
      <c r="H11" s="4">
        <v>120</v>
      </c>
      <c r="I11" s="4">
        <f t="shared" si="1"/>
        <v>12.363908849478653</v>
      </c>
      <c r="J11" s="12">
        <f t="shared" si="2"/>
        <v>3.2075140209265505</v>
      </c>
      <c r="K11" s="12">
        <f t="shared" si="3"/>
        <v>30.609789367286083</v>
      </c>
      <c r="L11" s="4">
        <f t="shared" si="4"/>
        <v>3.6260634161423573</v>
      </c>
      <c r="M11" s="9">
        <v>8.0000000000000002E-3</v>
      </c>
      <c r="N11" s="4">
        <f t="shared" si="8"/>
        <v>0.71657352402022412</v>
      </c>
    </row>
    <row r="12" spans="1:14" ht="18" x14ac:dyDescent="0.2">
      <c r="A12" s="2">
        <v>200</v>
      </c>
      <c r="B12" s="1">
        <v>200</v>
      </c>
      <c r="C12" s="9">
        <f t="shared" si="0"/>
        <v>1.3823270327522742E-2</v>
      </c>
      <c r="D12" s="1">
        <v>1</v>
      </c>
      <c r="E12" s="4">
        <f t="shared" si="5"/>
        <v>1.6973185922869454</v>
      </c>
      <c r="F12" s="4">
        <f t="shared" si="6"/>
        <v>23.740035421320119</v>
      </c>
      <c r="G12" s="4">
        <f t="shared" si="7"/>
        <v>0.52838214290781949</v>
      </c>
      <c r="H12" s="4">
        <v>150</v>
      </c>
      <c r="I12" s="4">
        <f t="shared" si="1"/>
        <v>13.823270327522742</v>
      </c>
      <c r="J12" s="12">
        <f t="shared" si="2"/>
        <v>2.4794878248984071</v>
      </c>
      <c r="K12" s="12">
        <f t="shared" si="3"/>
        <v>31.545596826776507</v>
      </c>
      <c r="L12" s="4">
        <f t="shared" si="4"/>
        <v>2.8030368796446745</v>
      </c>
      <c r="M12" s="9">
        <v>8.0000000000000002E-3</v>
      </c>
      <c r="N12" s="4">
        <f t="shared" si="8"/>
        <v>0.55732484387631387</v>
      </c>
    </row>
    <row r="21" spans="8:14" ht="14.25" customHeight="1" x14ac:dyDescent="0.6">
      <c r="H21" s="28" t="s">
        <v>52</v>
      </c>
      <c r="I21" s="27"/>
      <c r="J21" s="27"/>
      <c r="K21" s="26"/>
    </row>
    <row r="22" spans="8:14" ht="14.25" customHeight="1" x14ac:dyDescent="0.6">
      <c r="H22" s="27"/>
      <c r="I22" s="27"/>
      <c r="J22" s="27"/>
      <c r="K22" s="26"/>
    </row>
    <row r="23" spans="8:14" ht="25.5" x14ac:dyDescent="0.6">
      <c r="H23" s="27"/>
      <c r="I23" s="27"/>
      <c r="J23" s="27"/>
      <c r="K23" s="26"/>
      <c r="M23" s="21"/>
      <c r="N23" s="21"/>
    </row>
    <row r="24" spans="8:14" ht="14.25" customHeight="1" x14ac:dyDescent="0.6">
      <c r="H24" s="27"/>
      <c r="I24" s="27"/>
      <c r="J24" s="27"/>
      <c r="K24" s="26"/>
    </row>
    <row r="25" spans="8:14" x14ac:dyDescent="0.2">
      <c r="H25" s="27"/>
      <c r="I25" s="27"/>
      <c r="J25" s="27"/>
    </row>
    <row r="27" spans="8:14" ht="25.5" x14ac:dyDescent="0.2">
      <c r="I27" s="22" t="s">
        <v>51</v>
      </c>
      <c r="J27" s="22"/>
    </row>
    <row r="43" spans="1:8" ht="25.5" x14ac:dyDescent="0.2">
      <c r="A43" s="22"/>
      <c r="B43" s="22"/>
      <c r="C43" s="22"/>
      <c r="D43" s="22"/>
      <c r="E43" s="22"/>
      <c r="F43" s="22"/>
      <c r="G43" s="22"/>
      <c r="H43" s="22"/>
    </row>
  </sheetData>
  <mergeCells count="13">
    <mergeCell ref="I1:I2"/>
    <mergeCell ref="K1:K2"/>
    <mergeCell ref="M1:M2"/>
    <mergeCell ref="A43:H43"/>
    <mergeCell ref="A1:A2"/>
    <mergeCell ref="B1:B2"/>
    <mergeCell ref="C1:C2"/>
    <mergeCell ref="D1:D2"/>
    <mergeCell ref="F1:F2"/>
    <mergeCell ref="G1:G2"/>
    <mergeCell ref="H1:H2"/>
    <mergeCell ref="I27:J27"/>
    <mergeCell ref="H21:J2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قائم</vt:lpstr>
      <vt:lpstr>صفحه</vt:lpstr>
      <vt:lpstr>افقی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SAREMI</dc:creator>
  <cp:lastModifiedBy>SAREMI</cp:lastModifiedBy>
  <cp:lastPrinted>2024-08-12T21:14:38Z</cp:lastPrinted>
  <dcterms:created xsi:type="dcterms:W3CDTF">2022-08-20T15:47:46Z</dcterms:created>
  <dcterms:modified xsi:type="dcterms:W3CDTF">2024-08-12T21:14:43Z</dcterms:modified>
</cp:coreProperties>
</file>